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<sst xmlns="http://schemas.openxmlformats.org/spreadsheetml/2006/main" count="177" uniqueCount="92">
  <si>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</si>
  <si>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</si>
  <si>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</si>
  <si>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</si>
  <si>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</si>
  <si>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</si>
  <si>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</si>
  <si>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</si>
  <si>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</si>
  <si>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</si>
  <si>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</si>
  <si>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</si>
  <si>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</si>
  <si>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</si>
  <si>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</si>
  <si>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</si>
  <si>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</si>
  <si>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</si>
  <si>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</si>
  <si>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</si>
  <si>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</si>
  <si>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</si>
  <si>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</si>
  <si>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</si>
  <si>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</si>
  <si>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</si>
  <si>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</si>
  <si>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</si>
  <si>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</si>
  <si>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</si>
  <si>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</si>
  <si>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</si>
  <si>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</si>
  <si>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</si>
  <si>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</si>
  <si>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</si>
  <si>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</si>
  <si>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</si>
  <si>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</si>
  <si>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</si>
  <si>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</si>
  <si>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</si>
  <si>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</si>
  <si>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</si>
  <si>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</si>
  <si>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</si>
  <si>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</si>
  <si>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</si>
  <si>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</si>
  <si>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</si>
  <si>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</si>
  <si>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</si>
  <si>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</si>
  <si>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</si>
  <si>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</si>
  <si>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</si>
  <si>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</si>
  <si>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</si>
  <si>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</si>
  <si>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</si>
  <si>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</si>
  <si>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</si>
  <si>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</si>
  <si>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</si>
  <si>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Altri costi non operativi</t>
  </si>
  <si>
    <t>Imposte del periodo</t>
  </si>
  <si>
    <t>Utile netto del periodo</t>
  </si>
  <si>
    <r>
      <t xml:space="preserve">Posizione Finanziaria Netta </t>
    </r>
    <r>
      <rPr>
        <i/>
        <sz val="10"/>
        <color indexed="8"/>
        <rFont val="Arial Narrow"/>
        <family val="2"/>
      </rPr>
      <t>(Mln €)</t>
    </r>
  </si>
  <si>
    <t>g=e+f</t>
  </si>
  <si>
    <t>h=d+g</t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</si>
  <si>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</si>
  <si>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(mln €)</t>
  </si>
  <si>
    <r>
      <t xml:space="preserve">Volumi distribuiti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</si>
  <si>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</si>
  <si>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(Gw/h)</t>
    </r>
  </si>
  <si>
    <r>
      <t xml:space="preserve">Volumi distribuiti </t>
    </r>
    <r>
      <rPr>
        <i/>
        <sz val="10"/>
        <color indexed="8"/>
        <rFont val="Arial"/>
        <family val="2"/>
      </rPr>
      <t>(Gw/h)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</si>
  <si>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</si>
  <si>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Rifiuti commercializzati</t>
  </si>
  <si>
    <t>Sottoprodotti impianti</t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</si>
  <si>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</si>
  <si>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</si>
  <si>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</si>
  <si>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Attribuibile:</t>
  </si>
  <si>
    <t>Azionisti della Controllante</t>
  </si>
  <si>
    <t>Azionisti di minoranza</t>
  </si>
  <si>
    <t>di cui non ricorrenti</t>
  </si>
  <si>
    <t>-0,1 p.p.</t>
  </si>
  <si>
    <t>+5,0 p.p.</t>
  </si>
  <si>
    <t>Acquedotto</t>
  </si>
  <si>
    <t>-2,2 p.p.</t>
  </si>
  <si>
    <t>-2,6 p.p.</t>
  </si>
  <si>
    <t>-0,4 p.p.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</si>
</sst>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7" fontId="2" fillId="33" borderId="10" xfId="46" applyFont="1" applyFill="1" applyBorder="1" applyAlignment="1" applyProtection="1">
      <alignment horizontal="left" vertical="center"/>
      <protection hidden="1"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6" applyFont="1" applyFill="1" applyBorder="1" applyAlignment="1" applyProtection="1">
      <alignment horizontal="left" vertical="center" wrapText="1"/>
      <protection hidden="1"/>
    </xf>
    <xf numFmtId="37" fontId="4" fillId="0" borderId="0" xfId="46" applyFont="1" applyAlignment="1" applyProtection="1">
      <alignment wrapText="1"/>
      <protection hidden="1"/>
    </xf>
    <xf numFmtId="37" fontId="4" fillId="0" borderId="0" xfId="46" applyFont="1" applyAlignment="1" applyProtection="1" quotePrefix="1">
      <alignment horizontal="left"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0" fontId="7" fillId="0" borderId="15" xfId="49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5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3" fontId="7" fillId="0" borderId="15" xfId="0" applyNumberFormat="1" applyFont="1" applyBorder="1" applyAlignment="1">
      <alignment wrapText="1"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2" fontId="7" fillId="0" borderId="0" xfId="43" applyNumberFormat="1" applyFont="1" applyBorder="1" applyAlignment="1">
      <alignment wrapText="1"/>
    </xf>
    <xf numFmtId="184" fontId="7" fillId="0" borderId="0" xfId="43" applyNumberFormat="1" applyFont="1" applyBorder="1" applyAlignment="1">
      <alignment wrapText="1"/>
    </xf>
    <xf numFmtId="0" fontId="0" fillId="0" borderId="15" xfId="0" applyBorder="1" applyAlignment="1">
      <alignment/>
    </xf>
    <xf numFmtId="181" fontId="7" fillId="0" borderId="12" xfId="49" applyNumberFormat="1" applyFont="1" applyBorder="1" applyAlignment="1">
      <alignment wrapText="1"/>
    </xf>
    <xf numFmtId="178" fontId="6" fillId="0" borderId="0" xfId="43" applyNumberFormat="1" applyFont="1" applyBorder="1" applyAlignment="1">
      <alignment wrapText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183" fontId="9" fillId="0" borderId="0" xfId="0" applyNumberFormat="1" applyFont="1" applyAlignment="1">
      <alignment/>
    </xf>
    <xf numFmtId="183" fontId="9" fillId="0" borderId="10" xfId="0" applyNumberFormat="1" applyFont="1" applyBorder="1" applyAlignment="1">
      <alignment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183" fontId="0" fillId="0" borderId="15" xfId="0" applyNumberFormat="1" applyBorder="1" applyAlignment="1">
      <alignment/>
    </xf>
    <xf numFmtId="0" fontId="12" fillId="0" borderId="0" xfId="0" applyFont="1" applyBorder="1" applyAlignment="1">
      <alignment horizontal="left" wrapText="1"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181" fontId="12" fillId="0" borderId="12" xfId="49" applyNumberFormat="1" applyFont="1" applyBorder="1" applyAlignment="1">
      <alignment wrapText="1"/>
    </xf>
    <xf numFmtId="176" fontId="5" fillId="0" borderId="0" xfId="46" applyNumberFormat="1" applyFon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4" fillId="0" borderId="0" xfId="46" applyNumberFormat="1" applyFont="1" applyProtection="1">
      <alignment/>
      <protection hidden="1"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Alignment="1" applyProtection="1">
      <alignment horizontal="right"/>
      <protection hidden="1"/>
    </xf>
    <xf numFmtId="176" fontId="1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0" fontId="7" fillId="0" borderId="0" xfId="0" applyNumberFormat="1" applyFont="1" applyBorder="1" applyAlignment="1">
      <alignment wrapText="1"/>
    </xf>
    <xf numFmtId="0" fontId="12" fillId="0" borderId="11" xfId="0" applyFont="1" applyBorder="1" applyAlignment="1">
      <alignment horizontal="right" wrapText="1"/>
    </xf>
    <xf numFmtId="49" fontId="10" fillId="0" borderId="0" xfId="0" applyNumberFormat="1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183" fontId="0" fillId="0" borderId="0" xfId="0" applyNumberFormat="1" applyBorder="1" applyAlignment="1">
      <alignment/>
    </xf>
    <xf numFmtId="181" fontId="7" fillId="0" borderId="0" xfId="49" applyNumberFormat="1" applyFont="1" applyBorder="1" applyAlignment="1">
      <alignment wrapText="1"/>
    </xf>
    <xf numFmtId="37" fontId="11" fillId="0" borderId="0" xfId="46" applyFont="1" applyAlignment="1" applyProtection="1">
      <alignment horizontal="right" wrapText="1"/>
      <protection hidden="1"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0" xfId="49" applyNumberFormat="1" applyFont="1" applyBorder="1" applyAlignment="1">
      <alignment wrapText="1"/>
    </xf>
    <xf numFmtId="180" fontId="7" fillId="0" borderId="15" xfId="49" applyNumberFormat="1" applyFont="1" applyFill="1" applyBorder="1" applyAlignment="1">
      <alignment wrapText="1"/>
    </xf>
    <xf numFmtId="0" fontId="6" fillId="13" borderId="16" xfId="0" applyFont="1" applyFill="1" applyBorder="1" applyAlignment="1">
      <alignment horizontal="center" vertical="center" wrapText="1"/>
    </xf>
    <xf numFmtId="15" fontId="6" fillId="13" borderId="10" xfId="0" applyNumberFormat="1" applyFont="1" applyFill="1" applyBorder="1" applyAlignment="1">
      <alignment horizontal="right" vertical="center" wrapText="1"/>
    </xf>
    <xf numFmtId="15" fontId="13" fillId="13" borderId="10" xfId="0" applyNumberFormat="1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15" fontId="13" fillId="30" borderId="10" xfId="0" applyNumberFormat="1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0" borderId="17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7" xfId="0" applyNumberFormat="1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 wrapText="1"/>
    </xf>
    <xf numFmtId="15" fontId="6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7" xfId="0" applyNumberFormat="1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15" fontId="13" fillId="36" borderId="10" xfId="0" applyNumberFormat="1" applyFont="1" applyFill="1" applyBorder="1" applyAlignment="1">
      <alignment horizontal="right" vertical="center" wrapText="1"/>
    </xf>
    <xf numFmtId="15" fontId="13" fillId="16" borderId="10" xfId="0" applyNumberFormat="1" applyFont="1" applyFill="1" applyBorder="1" applyAlignment="1">
      <alignment horizontal="right" vertical="center" wrapText="1"/>
    </xf>
    <xf numFmtId="0" fontId="13" fillId="16" borderId="10" xfId="0" applyFont="1" applyFill="1" applyBorder="1" applyAlignment="1">
      <alignment horizontal="right" vertical="center" wrapText="1"/>
    </xf>
    <xf numFmtId="15" fontId="13" fillId="35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 wrapText="1"/>
    </xf>
    <xf numFmtId="37" fontId="2" fillId="34" borderId="18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15" xfId="0" applyFont="1" applyFill="1" applyBorder="1" applyAlignment="1" quotePrefix="1">
      <alignment horizontal="right" wrapText="1"/>
    </xf>
    <xf numFmtId="37" fontId="4" fillId="0" borderId="15" xfId="46" applyFont="1" applyBorder="1" applyAlignment="1" applyProtection="1">
      <alignment wrapText="1"/>
      <protection hidden="1"/>
    </xf>
    <xf numFmtId="176" fontId="1" fillId="0" borderId="15" xfId="46" applyNumberFormat="1" applyFill="1" applyBorder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140625" style="0" customWidth="1"/>
    <col min="3" max="4" width="10.57421875" style="0" bestFit="1" customWidth="1"/>
  </cols>
  <sheetData>
    <row r="1" ht="15" customHeight="1"/>
    <row r="2" ht="25.5" customHeight="1"/>
    <row r="3" spans="2:4" ht="12.75">
      <c r="B3" s="1" t="s">
        <v>16</v>
      </c>
      <c r="C3" s="2"/>
      <c r="D3" s="2"/>
    </row>
    <row r="4" spans="2:4" ht="12.75">
      <c r="B4" s="3" t="s">
        <v>0</v>
      </c>
      <c r="C4" s="44">
        <v>40633</v>
      </c>
      <c r="D4" s="44">
        <v>40268</v>
      </c>
    </row>
    <row r="5" spans="2:4" ht="12.75">
      <c r="B5" s="6" t="s">
        <v>1</v>
      </c>
      <c r="C5" s="62">
        <v>1126207</v>
      </c>
      <c r="D5" s="62">
        <v>1053188</v>
      </c>
    </row>
    <row r="6" spans="2:4" ht="13.5" customHeight="1">
      <c r="B6" s="4" t="s">
        <v>2</v>
      </c>
      <c r="C6" s="63">
        <v>648</v>
      </c>
      <c r="D6" s="63">
        <v>3695</v>
      </c>
    </row>
    <row r="7" spans="2:4" ht="12.75">
      <c r="B7" s="4" t="s">
        <v>3</v>
      </c>
      <c r="C7" s="63">
        <v>41588</v>
      </c>
      <c r="D7" s="63">
        <v>41741</v>
      </c>
    </row>
    <row r="8" spans="2:4" ht="12.75">
      <c r="B8" s="4" t="s">
        <v>4</v>
      </c>
      <c r="C8" s="64"/>
      <c r="D8" s="64"/>
    </row>
    <row r="9" spans="2:4" ht="11.25" customHeight="1">
      <c r="B9" s="5" t="s">
        <v>5</v>
      </c>
      <c r="C9" s="65">
        <v>-655972</v>
      </c>
      <c r="D9" s="65">
        <v>-643860</v>
      </c>
    </row>
    <row r="10" spans="2:4" ht="12.75">
      <c r="B10" s="4" t="s">
        <v>6</v>
      </c>
      <c r="C10" s="63">
        <v>-198362</v>
      </c>
      <c r="D10" s="63">
        <v>-192640</v>
      </c>
    </row>
    <row r="11" spans="2:4" ht="12.75">
      <c r="B11" s="4" t="s">
        <v>7</v>
      </c>
      <c r="C11" s="63">
        <v>-93956</v>
      </c>
      <c r="D11" s="63">
        <v>-92121.95766</v>
      </c>
    </row>
    <row r="12" spans="2:4" ht="12.75">
      <c r="B12" s="4" t="s">
        <v>8</v>
      </c>
      <c r="C12" s="63">
        <v>-72989</v>
      </c>
      <c r="D12" s="63">
        <v>-67446</v>
      </c>
    </row>
    <row r="13" spans="2:4" ht="12.75">
      <c r="B13" s="4" t="s">
        <v>9</v>
      </c>
      <c r="C13" s="63">
        <v>-7530</v>
      </c>
      <c r="D13" s="63">
        <v>-9188</v>
      </c>
    </row>
    <row r="14" spans="2:4" ht="12.75">
      <c r="B14" s="4" t="s">
        <v>10</v>
      </c>
      <c r="C14" s="63">
        <v>11687</v>
      </c>
      <c r="D14" s="63">
        <v>24282</v>
      </c>
    </row>
    <row r="15" spans="2:4" ht="12.75">
      <c r="B15" s="4"/>
      <c r="C15" s="65"/>
      <c r="D15" s="65"/>
    </row>
    <row r="16" spans="2:4" ht="12.75">
      <c r="B16" s="42" t="s">
        <v>11</v>
      </c>
      <c r="C16" s="66">
        <f>SUM(C5:C14)</f>
        <v>151321</v>
      </c>
      <c r="D16" s="66">
        <f>SUM(D5:D14)</f>
        <v>117650.04233999999</v>
      </c>
    </row>
    <row r="17" spans="2:4" ht="12.75">
      <c r="B17" s="4"/>
      <c r="C17" s="64"/>
      <c r="D17" s="64"/>
    </row>
    <row r="18" spans="2:4" ht="12.75">
      <c r="B18" s="4" t="s">
        <v>12</v>
      </c>
      <c r="C18" s="67">
        <v>1505</v>
      </c>
      <c r="D18" s="67">
        <v>4336</v>
      </c>
    </row>
    <row r="19" spans="2:4" ht="12.75">
      <c r="B19" s="4" t="s">
        <v>13</v>
      </c>
      <c r="C19" s="67">
        <v>38063</v>
      </c>
      <c r="D19" s="67">
        <v>6695</v>
      </c>
    </row>
    <row r="20" spans="2:4" ht="12.75">
      <c r="B20" s="4" t="s">
        <v>14</v>
      </c>
      <c r="C20" s="67">
        <v>-67751</v>
      </c>
      <c r="D20" s="67">
        <v>-37072</v>
      </c>
    </row>
    <row r="21" spans="2:4" ht="12.75">
      <c r="B21" s="76" t="s">
        <v>85</v>
      </c>
      <c r="C21" s="64"/>
      <c r="D21" s="64"/>
    </row>
    <row r="22" spans="2:4" ht="12.75">
      <c r="B22" s="42" t="s">
        <v>81</v>
      </c>
      <c r="C22" s="66">
        <f>SUM(C18:C20)</f>
        <v>-28183</v>
      </c>
      <c r="D22" s="66">
        <f>SUM(D18:D20)</f>
        <v>-26041</v>
      </c>
    </row>
    <row r="23" spans="2:4" ht="12.75">
      <c r="B23" s="4"/>
      <c r="C23" s="64"/>
      <c r="D23" s="64"/>
    </row>
    <row r="24" spans="2:4" ht="12.75">
      <c r="B24" s="4" t="s">
        <v>64</v>
      </c>
      <c r="C24" s="67">
        <v>0</v>
      </c>
      <c r="D24" s="67">
        <v>0</v>
      </c>
    </row>
    <row r="25" spans="2:4" ht="12.75">
      <c r="B25" s="4"/>
      <c r="C25" s="64"/>
      <c r="D25" s="64"/>
    </row>
    <row r="26" spans="2:4" ht="12.75">
      <c r="B26" s="42" t="s">
        <v>15</v>
      </c>
      <c r="C26" s="66">
        <f>C16+C22+C24</f>
        <v>123138</v>
      </c>
      <c r="D26" s="66">
        <f>D16+D22+D24</f>
        <v>91609.04233999999</v>
      </c>
    </row>
    <row r="27" spans="2:4" ht="12.75">
      <c r="B27" s="6"/>
      <c r="C27" s="62"/>
      <c r="D27" s="62"/>
    </row>
    <row r="28" spans="2:4" ht="12.75">
      <c r="B28" s="4" t="s">
        <v>65</v>
      </c>
      <c r="C28" s="67">
        <v>-48608</v>
      </c>
      <c r="D28" s="67">
        <v>-39025</v>
      </c>
    </row>
    <row r="29" spans="3:4" ht="12.75">
      <c r="C29" s="64"/>
      <c r="D29" s="64"/>
    </row>
    <row r="30" spans="2:4" ht="12.75">
      <c r="B30" s="42" t="s">
        <v>66</v>
      </c>
      <c r="C30" s="66">
        <f>C26+C28</f>
        <v>74530</v>
      </c>
      <c r="D30" s="66">
        <f>D26+D28</f>
        <v>52584.042339999985</v>
      </c>
    </row>
    <row r="31" spans="2:4" ht="7.5" customHeight="1">
      <c r="B31" s="73"/>
      <c r="C31" s="62"/>
      <c r="D31" s="62"/>
    </row>
    <row r="32" spans="2:4" ht="12.75">
      <c r="B32" s="72" t="s">
        <v>82</v>
      </c>
      <c r="C32" s="68"/>
      <c r="D32" s="68"/>
    </row>
    <row r="33" spans="2:4" ht="12.75">
      <c r="B33" s="4" t="s">
        <v>83</v>
      </c>
      <c r="C33" s="63">
        <v>66828</v>
      </c>
      <c r="D33" s="63">
        <v>47686</v>
      </c>
    </row>
    <row r="34" spans="2:4" ht="12.75">
      <c r="B34" s="124" t="s">
        <v>84</v>
      </c>
      <c r="C34" s="125">
        <v>7702</v>
      </c>
      <c r="D34" s="125">
        <v>4898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6:C17 C21:C27 C29 D16" formulaRange="1" unlockedFormula="1"/>
    <ignoredError sqref="C30 D17:D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421875" style="0" customWidth="1"/>
  </cols>
  <sheetData>
    <row r="5" spans="1:4" ht="14.25" customHeight="1">
      <c r="A5" s="120"/>
      <c r="B5" s="43" t="s">
        <v>67</v>
      </c>
      <c r="C5" s="44">
        <v>40633</v>
      </c>
      <c r="D5" s="44">
        <v>40543</v>
      </c>
    </row>
    <row r="6" spans="1:4" ht="12.75">
      <c r="A6" s="121" t="s">
        <v>42</v>
      </c>
      <c r="B6" s="16" t="s">
        <v>43</v>
      </c>
      <c r="C6" s="19">
        <v>537</v>
      </c>
      <c r="D6" s="19">
        <v>538.2</v>
      </c>
    </row>
    <row r="7" spans="2:4" ht="12.75">
      <c r="B7" s="8"/>
      <c r="C7" s="14"/>
      <c r="D7" s="14"/>
    </row>
    <row r="8" spans="1:4" s="15" customFormat="1" ht="12.75">
      <c r="A8" s="122" t="s">
        <v>50</v>
      </c>
      <c r="B8" s="18" t="s">
        <v>44</v>
      </c>
      <c r="C8" s="17">
        <v>36.9</v>
      </c>
      <c r="D8" s="17">
        <v>44.3</v>
      </c>
    </row>
    <row r="9" spans="2:4" ht="12.75">
      <c r="B9" s="8"/>
      <c r="C9" s="14"/>
      <c r="D9" s="14"/>
    </row>
    <row r="10" spans="2:4" ht="12.75">
      <c r="B10" s="8" t="s">
        <v>45</v>
      </c>
      <c r="C10" s="34">
        <v>-42.2</v>
      </c>
      <c r="D10" s="34">
        <v>-58.4</v>
      </c>
    </row>
    <row r="11" spans="2:4" ht="12.75">
      <c r="B11" s="8" t="s">
        <v>46</v>
      </c>
      <c r="C11" s="34">
        <v>-62.1</v>
      </c>
      <c r="D11" s="34">
        <v>-71.1</v>
      </c>
    </row>
    <row r="12" spans="2:4" ht="12.75">
      <c r="B12" s="8" t="s">
        <v>47</v>
      </c>
      <c r="C12" s="34">
        <v>-12.4</v>
      </c>
      <c r="D12" s="34">
        <v>-16.6</v>
      </c>
    </row>
    <row r="13" spans="2:4" ht="12.75">
      <c r="B13" s="8" t="s">
        <v>48</v>
      </c>
      <c r="C13" s="34">
        <v>-5.1</v>
      </c>
      <c r="D13" s="34">
        <v>-4.6</v>
      </c>
    </row>
    <row r="14" spans="1:4" ht="12.75">
      <c r="A14" s="121" t="s">
        <v>51</v>
      </c>
      <c r="B14" s="16" t="s">
        <v>49</v>
      </c>
      <c r="C14" s="35">
        <f>SUM(C10:C13)</f>
        <v>-121.80000000000001</v>
      </c>
      <c r="D14" s="35">
        <f>SUM(D10:D13)</f>
        <v>-150.7</v>
      </c>
    </row>
    <row r="15" spans="2:4" ht="12.75">
      <c r="B15" s="8"/>
      <c r="C15" s="34"/>
      <c r="D15" s="34"/>
    </row>
    <row r="16" spans="1:4" ht="12.75">
      <c r="A16" s="121" t="s">
        <v>52</v>
      </c>
      <c r="B16" s="16" t="s">
        <v>53</v>
      </c>
      <c r="C16" s="36">
        <f>+C14+C8+C6</f>
        <v>452.1</v>
      </c>
      <c r="D16" s="36">
        <f>+D14+D8+D6</f>
        <v>431.80000000000007</v>
      </c>
    </row>
    <row r="17" spans="2:4" ht="12.75">
      <c r="B17" s="7"/>
      <c r="C17" s="14"/>
      <c r="D17" s="14"/>
    </row>
    <row r="18" spans="1:4" ht="12.75">
      <c r="A18" s="121" t="s">
        <v>54</v>
      </c>
      <c r="B18" s="16" t="s">
        <v>55</v>
      </c>
      <c r="C18" s="17">
        <v>10.5</v>
      </c>
      <c r="D18" s="17">
        <v>10.3</v>
      </c>
    </row>
    <row r="19" spans="2:4" ht="12.75">
      <c r="B19" s="8"/>
      <c r="C19" s="14"/>
      <c r="D19" s="14"/>
    </row>
    <row r="20" spans="2:4" ht="12.75">
      <c r="B20" s="8" t="s">
        <v>57</v>
      </c>
      <c r="C20" s="33">
        <v>-300.3</v>
      </c>
      <c r="D20" s="33">
        <v>-345.8</v>
      </c>
    </row>
    <row r="21" spans="2:4" ht="12.75">
      <c r="B21" s="8" t="s">
        <v>58</v>
      </c>
      <c r="C21" s="33">
        <v>-1785</v>
      </c>
      <c r="D21" s="33">
        <v>-1787.3</v>
      </c>
    </row>
    <row r="22" spans="2:4" ht="12.75">
      <c r="B22" s="8" t="s">
        <v>59</v>
      </c>
      <c r="C22" s="33">
        <v>-216.8</v>
      </c>
      <c r="D22" s="33">
        <v>-160.4</v>
      </c>
    </row>
    <row r="23" spans="2:4" ht="12.75">
      <c r="B23" s="20" t="s">
        <v>60</v>
      </c>
      <c r="C23" s="33">
        <v>-6.9</v>
      </c>
      <c r="D23" s="33">
        <v>-8.8</v>
      </c>
    </row>
    <row r="24" spans="1:4" ht="12.75">
      <c r="A24" s="121" t="s">
        <v>56</v>
      </c>
      <c r="B24" s="16" t="s">
        <v>61</v>
      </c>
      <c r="C24" s="35">
        <f>SUM(C20:C23)</f>
        <v>-2309.0000000000005</v>
      </c>
      <c r="D24" s="35">
        <f>SUM(D20:D23)</f>
        <v>-2302.3</v>
      </c>
    </row>
    <row r="25" spans="2:4" ht="12.75">
      <c r="B25" s="20"/>
      <c r="C25" s="35"/>
      <c r="D25" s="35"/>
    </row>
    <row r="26" spans="1:4" ht="12.75">
      <c r="A26" s="121" t="s">
        <v>68</v>
      </c>
      <c r="B26" s="16" t="s">
        <v>62</v>
      </c>
      <c r="C26" s="35">
        <f>C18+C24</f>
        <v>-2298.5000000000005</v>
      </c>
      <c r="D26" s="35">
        <f>D18+D24</f>
        <v>-2292</v>
      </c>
    </row>
    <row r="27" spans="2:4" ht="12.75">
      <c r="B27" s="20"/>
      <c r="C27" s="35"/>
      <c r="D27" s="35"/>
    </row>
    <row r="28" spans="1:4" ht="12.75">
      <c r="A28" s="121" t="s">
        <v>69</v>
      </c>
      <c r="B28" s="16" t="s">
        <v>63</v>
      </c>
      <c r="C28" s="35">
        <f>C16+C26</f>
        <v>-1846.4000000000005</v>
      </c>
      <c r="D28" s="35">
        <f>D16+D26</f>
        <v>-1860.1999999999998</v>
      </c>
    </row>
    <row r="29" spans="2:4" ht="12.75">
      <c r="B29" s="20"/>
      <c r="C29" s="21"/>
      <c r="D29" s="21"/>
    </row>
    <row r="30" spans="2:4" ht="12.75">
      <c r="B30" s="20"/>
      <c r="C30" s="21"/>
      <c r="D30" s="21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25:D26 C17 C19 C24:C28 D14:D15 C14:C15 D17 D19 D24 D27:D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1.57421875" style="0" bestFit="1" customWidth="1"/>
    <col min="3" max="3" width="12.28125" style="0" customWidth="1"/>
    <col min="4" max="4" width="11.57421875" style="0" customWidth="1"/>
    <col min="5" max="5" width="10.00390625" style="0" customWidth="1"/>
    <col min="6" max="6" width="10.421875" style="0" bestFit="1" customWidth="1"/>
    <col min="7" max="7" width="12.140625" style="0" customWidth="1"/>
    <col min="12" max="12" width="9.28125" style="0" customWidth="1"/>
    <col min="15" max="15" width="4.140625" style="0" customWidth="1"/>
  </cols>
  <sheetData>
    <row r="3" spans="1:7" ht="12.75">
      <c r="A3" s="82" t="s">
        <v>70</v>
      </c>
      <c r="B3" s="83">
        <v>40268</v>
      </c>
      <c r="C3" s="84" t="s">
        <v>21</v>
      </c>
      <c r="D3" s="83">
        <v>40633</v>
      </c>
      <c r="E3" s="85" t="s">
        <v>21</v>
      </c>
      <c r="F3" s="86" t="s">
        <v>18</v>
      </c>
      <c r="G3" s="87" t="s">
        <v>19</v>
      </c>
    </row>
    <row r="4" spans="1:7" ht="12.75">
      <c r="A4" s="28" t="s">
        <v>22</v>
      </c>
      <c r="B4" s="51">
        <v>499.4484730484159</v>
      </c>
      <c r="C4" s="77">
        <f>B4/$B$4</f>
        <v>1</v>
      </c>
      <c r="D4" s="51">
        <v>510.78600084</v>
      </c>
      <c r="E4" s="77">
        <f>D4/$D$4</f>
        <v>1</v>
      </c>
      <c r="F4" s="29">
        <f>D4-B4</f>
        <v>11.33752779158408</v>
      </c>
      <c r="G4" s="30">
        <f>D4/B4-1</f>
        <v>0.022700095011572996</v>
      </c>
    </row>
    <row r="5" spans="1:7" s="27" customFormat="1" ht="12.75">
      <c r="A5" s="9" t="s">
        <v>23</v>
      </c>
      <c r="B5" s="25">
        <v>-407.710964830876</v>
      </c>
      <c r="C5" s="78">
        <f>B5/$B$4</f>
        <v>-0.8163223772462169</v>
      </c>
      <c r="D5" s="25">
        <v>-394.9534481290164</v>
      </c>
      <c r="E5" s="78">
        <f>D5/$D$4</f>
        <v>-0.7732268454489862</v>
      </c>
      <c r="F5" s="70">
        <f>D5-B5</f>
        <v>12.757516701859572</v>
      </c>
      <c r="G5" s="40">
        <f>D5/B5-1</f>
        <v>-0.03129059015410973</v>
      </c>
    </row>
    <row r="6" spans="1:7" ht="12.75">
      <c r="A6" s="9" t="s">
        <v>7</v>
      </c>
      <c r="B6" s="25">
        <v>-18.306305116052844</v>
      </c>
      <c r="C6" s="78">
        <f>B6/$B$4</f>
        <v>-0.036653040511504885</v>
      </c>
      <c r="D6" s="25">
        <v>-20.45349033098361</v>
      </c>
      <c r="E6" s="78">
        <f>D6/$D$4</f>
        <v>-0.04004316934557201</v>
      </c>
      <c r="F6" s="70">
        <f>D6-B6</f>
        <v>-2.147185214930765</v>
      </c>
      <c r="G6" s="40">
        <f>D6/B6-1</f>
        <v>0.11729211336305623</v>
      </c>
    </row>
    <row r="7" spans="1:7" ht="12.75">
      <c r="A7" s="9" t="s">
        <v>10</v>
      </c>
      <c r="B7" s="38">
        <v>8.498135748512878</v>
      </c>
      <c r="C7" s="79">
        <f>B7/$B$4</f>
        <v>0.017015040003313973</v>
      </c>
      <c r="D7" s="38">
        <v>3.7377857199999998</v>
      </c>
      <c r="E7" s="79">
        <f>D7/$D$4</f>
        <v>0.007317713707605769</v>
      </c>
      <c r="F7" s="37">
        <f>D7-B7</f>
        <v>-4.760350028512878</v>
      </c>
      <c r="G7" s="40">
        <f>D7/B7-1</f>
        <v>-0.5601640370767095</v>
      </c>
    </row>
    <row r="8" spans="1:7" ht="12.75">
      <c r="A8" s="45" t="s">
        <v>24</v>
      </c>
      <c r="B8" s="52">
        <f>SUM(B4:B7)</f>
        <v>81.92933884999997</v>
      </c>
      <c r="C8" s="80">
        <f>B8/$B$4</f>
        <v>0.16403962224559215</v>
      </c>
      <c r="D8" s="52">
        <f>SUM(D4:D7)</f>
        <v>99.11684809999997</v>
      </c>
      <c r="E8" s="80">
        <f>D8/$D$4</f>
        <v>0.19404769891304754</v>
      </c>
      <c r="F8" s="47">
        <f>D8-B8</f>
        <v>17.187509250000005</v>
      </c>
      <c r="G8" s="48">
        <f>D8/B8-1</f>
        <v>0.209784547162863</v>
      </c>
    </row>
    <row r="9" spans="1:7" s="27" customFormat="1" ht="12.75">
      <c r="A9"/>
      <c r="B9"/>
      <c r="C9"/>
      <c r="D9"/>
      <c r="E9"/>
      <c r="F9"/>
      <c r="G9"/>
    </row>
    <row r="10" spans="1:5" ht="12.75">
      <c r="A10" s="82" t="s">
        <v>17</v>
      </c>
      <c r="B10" s="83">
        <f>B3</f>
        <v>40268</v>
      </c>
      <c r="C10" s="83">
        <f>D3</f>
        <v>40633</v>
      </c>
      <c r="D10" s="86" t="s">
        <v>18</v>
      </c>
      <c r="E10" s="88" t="s">
        <v>19</v>
      </c>
    </row>
    <row r="11" spans="1:5" ht="12.75">
      <c r="A11" s="9" t="s">
        <v>72</v>
      </c>
      <c r="B11" s="31">
        <v>1186.413788765</v>
      </c>
      <c r="C11" s="31">
        <v>1115.83861566596</v>
      </c>
      <c r="D11" s="25">
        <f>C11-B11</f>
        <v>-70.57517309903983</v>
      </c>
      <c r="E11" s="23">
        <f>C11/B11-1</f>
        <v>-0.05948613693415117</v>
      </c>
    </row>
    <row r="12" spans="1:5" ht="12.75">
      <c r="A12" s="9" t="s">
        <v>73</v>
      </c>
      <c r="B12" s="31">
        <v>1293.046378</v>
      </c>
      <c r="C12" s="31">
        <v>1219.533133</v>
      </c>
      <c r="D12" s="25">
        <f>C12-B12</f>
        <v>-73.5132450000001</v>
      </c>
      <c r="E12" s="23">
        <f>C12/B12-1</f>
        <v>-0.05685275195906403</v>
      </c>
    </row>
    <row r="13" spans="1:5" ht="12.75">
      <c r="A13" s="71" t="s">
        <v>20</v>
      </c>
      <c r="B13" s="58">
        <v>218.536</v>
      </c>
      <c r="C13" s="58">
        <v>242.5</v>
      </c>
      <c r="D13" s="59">
        <f>C13-B13</f>
        <v>23.964</v>
      </c>
      <c r="E13" s="61">
        <f>C13/B13-1</f>
        <v>0.10965699015265229</v>
      </c>
    </row>
    <row r="14" spans="1:5" ht="12.75">
      <c r="A14" s="12" t="s">
        <v>79</v>
      </c>
      <c r="B14" s="56">
        <v>260.66767309743926</v>
      </c>
      <c r="C14" s="56">
        <v>253.07496128713223</v>
      </c>
      <c r="D14" s="26">
        <f>C14-B14</f>
        <v>-7.592711810307037</v>
      </c>
      <c r="E14" s="24">
        <f>C14/B14-1</f>
        <v>-0.02912793796056501</v>
      </c>
    </row>
    <row r="15" spans="1:5" ht="12.75">
      <c r="A15" s="57"/>
      <c r="B15" s="58"/>
      <c r="C15" s="58"/>
      <c r="D15" s="59"/>
      <c r="E15" s="60"/>
    </row>
    <row r="16" spans="1:5" ht="12.75">
      <c r="A16" s="89" t="s">
        <v>71</v>
      </c>
      <c r="B16" s="83">
        <f>B10</f>
        <v>40268</v>
      </c>
      <c r="C16" s="83">
        <f>C10</f>
        <v>40633</v>
      </c>
      <c r="D16" s="86" t="s">
        <v>18</v>
      </c>
      <c r="E16" s="88" t="s">
        <v>19</v>
      </c>
    </row>
    <row r="17" spans="1:5" ht="12.75">
      <c r="A17" s="9" t="s">
        <v>25</v>
      </c>
      <c r="B17" s="50">
        <f>B8</f>
        <v>81.92933884999997</v>
      </c>
      <c r="C17" s="50">
        <f>D8</f>
        <v>99.11684809999997</v>
      </c>
      <c r="D17" s="25">
        <f>C17-B17</f>
        <v>17.187509250000005</v>
      </c>
      <c r="E17" s="23">
        <f>C17/B17-1</f>
        <v>0.209784547162863</v>
      </c>
    </row>
    <row r="18" spans="1:5" ht="12.75">
      <c r="A18" s="9" t="s">
        <v>26</v>
      </c>
      <c r="B18" s="50">
        <v>185.09571359</v>
      </c>
      <c r="C18" s="50">
        <v>224.31</v>
      </c>
      <c r="D18" s="25">
        <f>C18-B18</f>
        <v>39.21428641</v>
      </c>
      <c r="E18" s="23">
        <f>C18/B18-1</f>
        <v>0.21185950581687907</v>
      </c>
    </row>
    <row r="19" spans="1:5" ht="12.75">
      <c r="A19" s="12" t="s">
        <v>27</v>
      </c>
      <c r="B19" s="22">
        <f>+B17/B18</f>
        <v>0.44263228608026656</v>
      </c>
      <c r="C19" s="22">
        <f>+C17/C18</f>
        <v>0.44187440640185444</v>
      </c>
      <c r="D19" s="123" t="s">
        <v>86</v>
      </c>
      <c r="E19" s="13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1"/>
  <ignoredErrors>
    <ignoredError sqref="D8 B8" formulaRange="1"/>
    <ignoredError sqref="C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10.7109375" style="0" customWidth="1"/>
    <col min="4" max="4" width="11.7109375" style="0" customWidth="1"/>
    <col min="5" max="5" width="11.57421875" style="0" bestFit="1" customWidth="1"/>
    <col min="6" max="6" width="11.00390625" style="0" customWidth="1"/>
    <col min="7" max="7" width="8.421875" style="0" bestFit="1" customWidth="1"/>
  </cols>
  <sheetData>
    <row r="1" ht="12.75">
      <c r="A1" s="69"/>
    </row>
    <row r="2" ht="12.75">
      <c r="A2" s="69"/>
    </row>
    <row r="3" spans="1:7" ht="12.75">
      <c r="A3" s="90" t="s">
        <v>70</v>
      </c>
      <c r="B3" s="99">
        <v>40268</v>
      </c>
      <c r="C3" s="98" t="s">
        <v>21</v>
      </c>
      <c r="D3" s="99">
        <v>40633</v>
      </c>
      <c r="E3" s="98" t="s">
        <v>21</v>
      </c>
      <c r="F3" s="100" t="s">
        <v>18</v>
      </c>
      <c r="G3" s="101" t="s">
        <v>19</v>
      </c>
    </row>
    <row r="4" spans="1:7" ht="12.75">
      <c r="A4" s="28" t="s">
        <v>22</v>
      </c>
      <c r="B4" s="53">
        <v>335.82678382603535</v>
      </c>
      <c r="C4" s="77">
        <f>B4/$B$4</f>
        <v>1</v>
      </c>
      <c r="D4" s="53">
        <v>375.09052098000006</v>
      </c>
      <c r="E4" s="77">
        <f>+D4/D$4</f>
        <v>1</v>
      </c>
      <c r="F4" s="29">
        <f>D4-B4</f>
        <v>39.26373715396471</v>
      </c>
      <c r="G4" s="30">
        <f>D4/B4-1</f>
        <v>0.11691663394633856</v>
      </c>
    </row>
    <row r="5" spans="1:7" ht="12.75">
      <c r="A5" s="9" t="s">
        <v>23</v>
      </c>
      <c r="B5" s="25">
        <v>-319.3029886061318</v>
      </c>
      <c r="C5" s="78">
        <f>B5/$B$4</f>
        <v>-0.9507966725237044</v>
      </c>
      <c r="D5" s="25">
        <v>-342.65731115999995</v>
      </c>
      <c r="E5" s="78">
        <f>+D5/D$4</f>
        <v>-0.9135323128527435</v>
      </c>
      <c r="F5" s="70">
        <f>D5-B5</f>
        <v>-23.354322553868144</v>
      </c>
      <c r="G5" s="40">
        <f>D5/B5-1</f>
        <v>0.07314157207177385</v>
      </c>
    </row>
    <row r="6" spans="1:7" ht="12.75">
      <c r="A6" s="9" t="s">
        <v>7</v>
      </c>
      <c r="B6" s="25">
        <v>-5.90041697</v>
      </c>
      <c r="C6" s="78">
        <f>B6/$B$4</f>
        <v>-0.01756982246257204</v>
      </c>
      <c r="D6" s="25">
        <v>-6.759126490000001</v>
      </c>
      <c r="E6" s="78">
        <f>+D6/D$4</f>
        <v>-0.0180199874748645</v>
      </c>
      <c r="F6" s="70">
        <f>D6-B6</f>
        <v>-0.8587095200000006</v>
      </c>
      <c r="G6" s="40">
        <f>D6/B6-1</f>
        <v>0.14553370115468311</v>
      </c>
    </row>
    <row r="7" spans="1:7" ht="12.75">
      <c r="A7" s="9" t="s">
        <v>10</v>
      </c>
      <c r="B7" s="31">
        <v>3.6852651300963752</v>
      </c>
      <c r="C7" s="79">
        <f>B7/$B$4</f>
        <v>0.010973708195965133</v>
      </c>
      <c r="D7" s="31">
        <v>2.8640887900000003</v>
      </c>
      <c r="E7" s="79">
        <f>+D7/D$4</f>
        <v>0.007635726924042195</v>
      </c>
      <c r="F7" s="37">
        <f>D7-B7</f>
        <v>-0.821176340096375</v>
      </c>
      <c r="G7" s="40">
        <f>D7/B7-1</f>
        <v>-0.2228269367623219</v>
      </c>
    </row>
    <row r="8" spans="1:7" ht="12.75">
      <c r="A8" s="45" t="s">
        <v>24</v>
      </c>
      <c r="B8" s="46">
        <f>SUM(B4:B7)</f>
        <v>14.308643379999923</v>
      </c>
      <c r="C8" s="80">
        <f>B8/$B$4</f>
        <v>0.042607213209688695</v>
      </c>
      <c r="D8" s="46">
        <f>SUM(D4:D7)</f>
        <v>28.538172120000116</v>
      </c>
      <c r="E8" s="80">
        <f>+D8/D$4</f>
        <v>0.07608342659643424</v>
      </c>
      <c r="F8" s="47">
        <f>D8-B8</f>
        <v>14.229528740000193</v>
      </c>
      <c r="G8" s="48">
        <f>D8/B8-1</f>
        <v>0.9944708496886354</v>
      </c>
    </row>
    <row r="10" spans="1:5" ht="12.75">
      <c r="A10" s="90" t="s">
        <v>17</v>
      </c>
      <c r="B10" s="99">
        <f>+B3</f>
        <v>40268</v>
      </c>
      <c r="C10" s="99">
        <f>+D3</f>
        <v>40633</v>
      </c>
      <c r="D10" s="100" t="s">
        <v>18</v>
      </c>
      <c r="E10" s="102" t="s">
        <v>19</v>
      </c>
    </row>
    <row r="11" spans="1:5" ht="12.75">
      <c r="A11" s="9" t="s">
        <v>74</v>
      </c>
      <c r="B11" s="38">
        <v>1863.47072</v>
      </c>
      <c r="C11" s="38">
        <v>2542.933772</v>
      </c>
      <c r="D11" s="37">
        <f>C11-B11</f>
        <v>679.4630519999998</v>
      </c>
      <c r="E11" s="23">
        <f>C11/B11-1</f>
        <v>0.36462233868638405</v>
      </c>
    </row>
    <row r="12" spans="1:5" ht="12.75">
      <c r="A12" s="12" t="s">
        <v>75</v>
      </c>
      <c r="B12" s="32">
        <v>550.5211249473789</v>
      </c>
      <c r="C12" s="32">
        <v>583.166206543764</v>
      </c>
      <c r="D12" s="26">
        <f>C12-B12</f>
        <v>32.645081596385126</v>
      </c>
      <c r="E12" s="24">
        <f>C12/B12-1</f>
        <v>0.059298508480497336</v>
      </c>
    </row>
    <row r="14" spans="1:5" ht="12.75">
      <c r="A14" s="91" t="s">
        <v>71</v>
      </c>
      <c r="B14" s="99">
        <f>+B10</f>
        <v>40268</v>
      </c>
      <c r="C14" s="99">
        <f>+D3</f>
        <v>40633</v>
      </c>
      <c r="D14" s="100" t="s">
        <v>18</v>
      </c>
      <c r="E14" s="102" t="s">
        <v>19</v>
      </c>
    </row>
    <row r="15" spans="1:5" ht="12.75">
      <c r="A15" s="9" t="s">
        <v>25</v>
      </c>
      <c r="B15" s="49">
        <f>B8</f>
        <v>14.308643379999923</v>
      </c>
      <c r="C15" s="50">
        <f>D8</f>
        <v>28.538172120000116</v>
      </c>
      <c r="D15" s="25">
        <f>C15-B15</f>
        <v>14.229528740000193</v>
      </c>
      <c r="E15" s="23">
        <f>C15/B15-1</f>
        <v>0.9944708496886354</v>
      </c>
    </row>
    <row r="16" spans="1:5" ht="12.75">
      <c r="A16" s="9" t="s">
        <v>26</v>
      </c>
      <c r="B16" s="49">
        <f>GAS!B18</f>
        <v>185.09571359</v>
      </c>
      <c r="C16" s="50">
        <f>GAS!C18</f>
        <v>224.31</v>
      </c>
      <c r="D16" s="25">
        <f>C16-B16</f>
        <v>39.21428641</v>
      </c>
      <c r="E16" s="23">
        <f>C16/B16-1</f>
        <v>0.21185950581687907</v>
      </c>
    </row>
    <row r="17" spans="1:5" ht="12.75">
      <c r="A17" s="12" t="s">
        <v>27</v>
      </c>
      <c r="B17" s="22">
        <f>+B15/B16</f>
        <v>0.07730402342916796</v>
      </c>
      <c r="C17" s="22">
        <f>+C15/C16</f>
        <v>0.1272264817440155</v>
      </c>
      <c r="D17" s="123" t="s">
        <v>87</v>
      </c>
      <c r="E17" s="13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1"/>
  <ignoredErrors>
    <ignoredError sqref="C8" formula="1"/>
    <ignoredError sqref="D8 B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0.421875" style="0" customWidth="1"/>
    <col min="3" max="3" width="11.140625" style="0" customWidth="1"/>
    <col min="4" max="4" width="12.00390625" style="0" customWidth="1"/>
    <col min="5" max="5" width="11.57421875" style="0" customWidth="1"/>
    <col min="6" max="6" width="8.8515625" style="0" bestFit="1" customWidth="1"/>
    <col min="7" max="7" width="10.00390625" style="0" customWidth="1"/>
  </cols>
  <sheetData>
    <row r="3" spans="1:7" ht="12.75">
      <c r="A3" s="96" t="s">
        <v>70</v>
      </c>
      <c r="B3" s="103">
        <v>40268</v>
      </c>
      <c r="C3" s="115" t="s">
        <v>21</v>
      </c>
      <c r="D3" s="103">
        <v>40633</v>
      </c>
      <c r="E3" s="115" t="s">
        <v>21</v>
      </c>
      <c r="F3" s="104" t="s">
        <v>18</v>
      </c>
      <c r="G3" s="105" t="s">
        <v>19</v>
      </c>
    </row>
    <row r="4" spans="1:7" ht="12.75">
      <c r="A4" s="28" t="s">
        <v>22</v>
      </c>
      <c r="B4" s="53">
        <v>125.78875544186172</v>
      </c>
      <c r="C4" s="77">
        <f>B4/$B$4</f>
        <v>1</v>
      </c>
      <c r="D4" s="53">
        <v>127.45261663999999</v>
      </c>
      <c r="E4" s="77">
        <f>D4/$D$4</f>
        <v>1</v>
      </c>
      <c r="F4" s="29">
        <f>D4-B4</f>
        <v>1.6638611981382638</v>
      </c>
      <c r="G4" s="30">
        <f>D4/B4-1</f>
        <v>0.01322742396403842</v>
      </c>
    </row>
    <row r="5" spans="1:7" ht="12.75">
      <c r="A5" s="9" t="s">
        <v>23</v>
      </c>
      <c r="B5" s="25">
        <v>-72.41324025568004</v>
      </c>
      <c r="C5" s="78">
        <f>B5/$B$4</f>
        <v>-0.5756733978431696</v>
      </c>
      <c r="D5" s="25">
        <v>-70.5473199713115</v>
      </c>
      <c r="E5" s="78">
        <f>D5/$D$4</f>
        <v>-0.5535180197247577</v>
      </c>
      <c r="F5" s="70">
        <f>D5-B5</f>
        <v>1.865920284368542</v>
      </c>
      <c r="G5" s="40">
        <f>D5/B5-1</f>
        <v>-0.025767667318576826</v>
      </c>
    </row>
    <row r="6" spans="1:7" ht="12.75">
      <c r="A6" s="9" t="s">
        <v>7</v>
      </c>
      <c r="B6" s="25">
        <v>-25.11341884178365</v>
      </c>
      <c r="C6" s="78">
        <f>B6/$B$4</f>
        <v>-0.1996475659017933</v>
      </c>
      <c r="D6" s="25">
        <v>-24.64636459868852</v>
      </c>
      <c r="E6" s="78">
        <f>D6/$D$4</f>
        <v>-0.1933766857710276</v>
      </c>
      <c r="F6" s="70">
        <f>D6-B6</f>
        <v>0.4670542430951272</v>
      </c>
      <c r="G6" s="40">
        <f>D6/B6-1</f>
        <v>-0.0185977961040511</v>
      </c>
    </row>
    <row r="7" spans="1:7" ht="12.75">
      <c r="A7" s="9" t="s">
        <v>10</v>
      </c>
      <c r="B7" s="31">
        <v>3.396323865601951</v>
      </c>
      <c r="C7" s="79">
        <f>B7/$B$4</f>
        <v>0.027000218371440184</v>
      </c>
      <c r="D7" s="31">
        <v>1.19055804</v>
      </c>
      <c r="E7" s="79">
        <f>D7/$D$4</f>
        <v>0.009341181620168894</v>
      </c>
      <c r="F7" s="37">
        <f>D7-B7</f>
        <v>-2.2057658256019512</v>
      </c>
      <c r="G7" s="40">
        <f>D7/B7-1</f>
        <v>-0.6494568577343285</v>
      </c>
    </row>
    <row r="8" spans="1:7" ht="12.75">
      <c r="A8" s="45" t="s">
        <v>24</v>
      </c>
      <c r="B8" s="46">
        <f>SUM(B4:B7)</f>
        <v>31.65842020999999</v>
      </c>
      <c r="C8" s="80">
        <f>B8/$B$4</f>
        <v>0.2516792546264772</v>
      </c>
      <c r="D8" s="46">
        <f>SUM(D4:D7)</f>
        <v>33.44949010999997</v>
      </c>
      <c r="E8" s="80">
        <f>D8/$D$4</f>
        <v>0.2624464761243836</v>
      </c>
      <c r="F8" s="47">
        <f>D8-B8</f>
        <v>1.7910698999999823</v>
      </c>
      <c r="G8" s="48">
        <f>D8/B8-1</f>
        <v>0.0565748350081674</v>
      </c>
    </row>
    <row r="9" spans="1:7" ht="12.75">
      <c r="A9" s="10"/>
      <c r="B9" s="10"/>
      <c r="C9" s="10"/>
      <c r="D9" s="10"/>
      <c r="E9" s="10"/>
      <c r="F9" s="10"/>
      <c r="G9" s="10"/>
    </row>
    <row r="10" spans="1:5" ht="12.75">
      <c r="A10" s="96" t="s">
        <v>17</v>
      </c>
      <c r="B10" s="103">
        <f>+B3</f>
        <v>40268</v>
      </c>
      <c r="C10" s="103">
        <f>+D3</f>
        <v>40633</v>
      </c>
      <c r="D10" s="104" t="s">
        <v>18</v>
      </c>
      <c r="E10" s="106" t="s">
        <v>19</v>
      </c>
    </row>
    <row r="11" spans="1:5" ht="14.25" customHeight="1">
      <c r="A11" s="28" t="s">
        <v>73</v>
      </c>
      <c r="B11" s="10"/>
      <c r="C11" s="10"/>
      <c r="D11" s="10"/>
      <c r="E11" s="11"/>
    </row>
    <row r="12" spans="1:5" ht="12.75">
      <c r="A12" s="9" t="s">
        <v>88</v>
      </c>
      <c r="B12" s="49">
        <v>58.827375992529625</v>
      </c>
      <c r="C12" s="49">
        <v>56.419408335841084</v>
      </c>
      <c r="D12" s="25">
        <f>C12-B12</f>
        <v>-2.407967656688541</v>
      </c>
      <c r="E12" s="23">
        <f>C12/B12-1</f>
        <v>-0.0409327734929793</v>
      </c>
    </row>
    <row r="13" spans="1:5" ht="12.75">
      <c r="A13" s="9" t="s">
        <v>28</v>
      </c>
      <c r="B13" s="49">
        <v>51.32113542493517</v>
      </c>
      <c r="C13" s="49">
        <v>48.817086198528315</v>
      </c>
      <c r="D13" s="25">
        <f>C13-B13</f>
        <v>-2.504049226406856</v>
      </c>
      <c r="E13" s="23">
        <f>C13/B13-1</f>
        <v>-0.04879177371415333</v>
      </c>
    </row>
    <row r="14" spans="1:5" ht="12.75">
      <c r="A14" s="12" t="s">
        <v>29</v>
      </c>
      <c r="B14" s="56">
        <v>51.41885914568541</v>
      </c>
      <c r="C14" s="56">
        <v>48.87722020652575</v>
      </c>
      <c r="D14" s="26">
        <f>C14-B14</f>
        <v>-2.541638939159661</v>
      </c>
      <c r="E14" s="24">
        <f>C14/B14-1</f>
        <v>-0.04943009202048643</v>
      </c>
    </row>
    <row r="15" spans="1:5" ht="12.75">
      <c r="A15" s="10"/>
      <c r="B15" s="74"/>
      <c r="C15" s="74"/>
      <c r="D15" s="25"/>
      <c r="E15" s="75"/>
    </row>
    <row r="17" spans="1:5" ht="12.75">
      <c r="A17" s="97" t="s">
        <v>71</v>
      </c>
      <c r="B17" s="103">
        <f>+B10</f>
        <v>40268</v>
      </c>
      <c r="C17" s="103">
        <f>+C10</f>
        <v>40633</v>
      </c>
      <c r="D17" s="104" t="s">
        <v>18</v>
      </c>
      <c r="E17" s="106" t="s">
        <v>19</v>
      </c>
    </row>
    <row r="18" spans="1:5" ht="12.75">
      <c r="A18" s="9" t="s">
        <v>25</v>
      </c>
      <c r="B18" s="49">
        <f>B8</f>
        <v>31.65842020999999</v>
      </c>
      <c r="C18" s="50">
        <f>D8</f>
        <v>33.44949010999997</v>
      </c>
      <c r="D18" s="25">
        <f>C18-B18</f>
        <v>1.7910698999999823</v>
      </c>
      <c r="E18" s="23">
        <f>C18/B18-1</f>
        <v>0.0565748350081674</v>
      </c>
    </row>
    <row r="19" spans="1:5" ht="12.75">
      <c r="A19" s="9" t="s">
        <v>26</v>
      </c>
      <c r="B19" s="49">
        <f>'Energia elettrica'!B16</f>
        <v>185.09571359</v>
      </c>
      <c r="C19" s="50">
        <f>'Energia elettrica'!C16</f>
        <v>224.31</v>
      </c>
      <c r="D19" s="25">
        <f>C19-B19</f>
        <v>39.21428641</v>
      </c>
      <c r="E19" s="23">
        <f>C19/B19-1</f>
        <v>0.21185950581687907</v>
      </c>
    </row>
    <row r="20" spans="1:5" ht="12.75">
      <c r="A20" s="12" t="s">
        <v>27</v>
      </c>
      <c r="B20" s="22">
        <f>+B18/B19</f>
        <v>0.17103810561559307</v>
      </c>
      <c r="C20" s="81">
        <f>+C18/C19</f>
        <v>0.1491217070571975</v>
      </c>
      <c r="D20" s="123" t="s">
        <v>89</v>
      </c>
      <c r="E20" s="1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  <ignoredErrors>
    <ignoredError sqref="D8 B8" formulaRange="1"/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K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3" width="11.28125" style="0" customWidth="1"/>
    <col min="4" max="4" width="12.28125" style="0" customWidth="1"/>
    <col min="5" max="7" width="11.28125" style="0" customWidth="1"/>
  </cols>
  <sheetData>
    <row r="3" spans="1:7" ht="12.75">
      <c r="A3" s="92" t="s">
        <v>70</v>
      </c>
      <c r="B3" s="107">
        <v>40268</v>
      </c>
      <c r="C3" s="116" t="s">
        <v>21</v>
      </c>
      <c r="D3" s="107">
        <v>40633</v>
      </c>
      <c r="E3" s="116" t="s">
        <v>21</v>
      </c>
      <c r="F3" s="108" t="s">
        <v>18</v>
      </c>
      <c r="G3" s="109" t="s">
        <v>19</v>
      </c>
    </row>
    <row r="4" spans="1:7" ht="12.75">
      <c r="A4" s="28" t="s">
        <v>22</v>
      </c>
      <c r="B4" s="53">
        <v>165.64857712575164</v>
      </c>
      <c r="C4" s="77">
        <f>B4/$B$4</f>
        <v>1</v>
      </c>
      <c r="D4" s="53">
        <v>180.11753323</v>
      </c>
      <c r="E4" s="77">
        <f>D4/$D$4</f>
        <v>1</v>
      </c>
      <c r="F4" s="29">
        <f>D4-B4</f>
        <v>14.468956104248349</v>
      </c>
      <c r="G4" s="30">
        <f>D4/B4-1</f>
        <v>0.08734730086612386</v>
      </c>
    </row>
    <row r="5" spans="1:7" ht="12.75">
      <c r="A5" s="9" t="s">
        <v>23</v>
      </c>
      <c r="B5" s="25">
        <v>-83.97528979648607</v>
      </c>
      <c r="C5" s="78">
        <f>B5/$B$4</f>
        <v>-0.5069484522812198</v>
      </c>
      <c r="D5" s="25">
        <v>-88.2626632096721</v>
      </c>
      <c r="E5" s="78">
        <f>D5/$D$4</f>
        <v>-0.49002815898530894</v>
      </c>
      <c r="F5" s="70">
        <f>D5-B5</f>
        <v>-4.287373413186032</v>
      </c>
      <c r="G5" s="40">
        <f>D5/B5-1</f>
        <v>0.05105517853616792</v>
      </c>
    </row>
    <row r="6" spans="1:7" ht="12.75">
      <c r="A6" s="9" t="s">
        <v>7</v>
      </c>
      <c r="B6" s="25">
        <v>-37.431976162163494</v>
      </c>
      <c r="C6" s="78">
        <f>B6/$B$4</f>
        <v>-0.22597221667498607</v>
      </c>
      <c r="D6" s="25">
        <v>-37.36516429032787</v>
      </c>
      <c r="E6" s="78">
        <f>D6/$D$4</f>
        <v>-0.20744878980001713</v>
      </c>
      <c r="F6" s="70">
        <f>D6-B6</f>
        <v>0.06681187183562542</v>
      </c>
      <c r="G6" s="40">
        <f>D6/B6-1</f>
        <v>-0.0017848876464918728</v>
      </c>
    </row>
    <row r="7" spans="1:7" ht="12.75">
      <c r="A7" s="9" t="s">
        <v>10</v>
      </c>
      <c r="B7" s="31">
        <v>7.934414642897925</v>
      </c>
      <c r="C7" s="79">
        <f>B7/$B$4</f>
        <v>0.04789908117879296</v>
      </c>
      <c r="D7" s="31">
        <v>3.50668814</v>
      </c>
      <c r="E7" s="79">
        <f>D7/$D$4</f>
        <v>0.019468888325947457</v>
      </c>
      <c r="F7" s="37">
        <f>D7-B7</f>
        <v>-4.427726502897926</v>
      </c>
      <c r="G7" s="40">
        <f>D7/B7-1</f>
        <v>-0.5580407253937973</v>
      </c>
    </row>
    <row r="8" spans="1:7" ht="12.75">
      <c r="A8" s="45" t="s">
        <v>24</v>
      </c>
      <c r="B8" s="46">
        <f>SUM(B4:B7)</f>
        <v>52.17572581000001</v>
      </c>
      <c r="C8" s="80">
        <f>B8/$B$4</f>
        <v>0.3149784122225871</v>
      </c>
      <c r="D8" s="46">
        <f>SUM(D4:D7)</f>
        <v>57.99639387000003</v>
      </c>
      <c r="E8" s="80">
        <f>D8/$D$4</f>
        <v>0.32199193954062144</v>
      </c>
      <c r="F8" s="47">
        <f>D8-B8</f>
        <v>5.820668060000017</v>
      </c>
      <c r="G8" s="48">
        <f>D8/B8-1</f>
        <v>0.1115589284027636</v>
      </c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92" t="s">
        <v>76</v>
      </c>
      <c r="B10" s="107">
        <f>+B3</f>
        <v>40268</v>
      </c>
      <c r="C10" s="117" t="s">
        <v>21</v>
      </c>
      <c r="D10" s="107">
        <f>+D3</f>
        <v>40633</v>
      </c>
      <c r="E10" s="117" t="s">
        <v>21</v>
      </c>
      <c r="F10" s="108" t="s">
        <v>18</v>
      </c>
      <c r="G10" s="110" t="s">
        <v>19</v>
      </c>
    </row>
    <row r="11" spans="1:7" ht="12.75">
      <c r="A11" s="9" t="s">
        <v>30</v>
      </c>
      <c r="B11" s="49">
        <v>420.98961366</v>
      </c>
      <c r="C11" s="79">
        <f aca="true" t="shared" si="0" ref="C11:C22">B11/$B$15</f>
        <v>0.2938957708601447</v>
      </c>
      <c r="D11" s="49">
        <v>413.63</v>
      </c>
      <c r="E11" s="79">
        <f aca="true" t="shared" si="1" ref="E11:E22">+D11/D$15</f>
        <v>0.30547796892563156</v>
      </c>
      <c r="F11" s="25">
        <f>D11-B11</f>
        <v>-7.3596136599999795</v>
      </c>
      <c r="G11" s="23">
        <f>D11/B11-1</f>
        <v>-0.01748169888567308</v>
      </c>
    </row>
    <row r="12" spans="1:7" ht="12.75">
      <c r="A12" s="9" t="s">
        <v>31</v>
      </c>
      <c r="B12" s="49">
        <v>381.75767953999997</v>
      </c>
      <c r="C12" s="79">
        <f t="shared" si="0"/>
        <v>0.2665076853910249</v>
      </c>
      <c r="D12" s="49">
        <v>404.605</v>
      </c>
      <c r="E12" s="79">
        <f t="shared" si="1"/>
        <v>0.29881273992978064</v>
      </c>
      <c r="F12" s="25">
        <f aca="true" t="shared" si="2" ref="F12:F22">D12-B12</f>
        <v>22.84732046000005</v>
      </c>
      <c r="G12" s="23">
        <f aca="true" t="shared" si="3" ref="G12:G22">D12/B12-1</f>
        <v>0.05984770362060554</v>
      </c>
    </row>
    <row r="13" spans="1:7" ht="12.75">
      <c r="A13" s="54" t="s">
        <v>77</v>
      </c>
      <c r="B13" s="55">
        <f>SUM(B11:B12)</f>
        <v>802.7472932</v>
      </c>
      <c r="C13" s="80">
        <f t="shared" si="0"/>
        <v>0.5604034562511696</v>
      </c>
      <c r="D13" s="55">
        <f>SUM(D11:D12)</f>
        <v>818.235</v>
      </c>
      <c r="E13" s="80">
        <f t="shared" si="1"/>
        <v>0.6042907088554123</v>
      </c>
      <c r="F13" s="47">
        <f t="shared" si="2"/>
        <v>15.487706800000069</v>
      </c>
      <c r="G13" s="48">
        <f t="shared" si="3"/>
        <v>0.01929337779298046</v>
      </c>
    </row>
    <row r="14" spans="1:7" ht="12.75">
      <c r="A14" s="9" t="s">
        <v>78</v>
      </c>
      <c r="B14" s="49">
        <v>629.698</v>
      </c>
      <c r="C14" s="79">
        <f t="shared" si="0"/>
        <v>0.4395965437488304</v>
      </c>
      <c r="D14" s="49">
        <v>535.807</v>
      </c>
      <c r="E14" s="79">
        <f t="shared" si="1"/>
        <v>0.39570929114458786</v>
      </c>
      <c r="F14" s="25">
        <f t="shared" si="2"/>
        <v>-93.89099999999996</v>
      </c>
      <c r="G14" s="23">
        <f t="shared" si="3"/>
        <v>-0.1491048089719198</v>
      </c>
    </row>
    <row r="15" spans="1:7" s="27" customFormat="1" ht="12.75">
      <c r="A15" s="45" t="s">
        <v>32</v>
      </c>
      <c r="B15" s="55">
        <f>SUM(B13:B14)</f>
        <v>1432.4452932</v>
      </c>
      <c r="C15" s="80">
        <f t="shared" si="0"/>
        <v>1</v>
      </c>
      <c r="D15" s="55">
        <f>SUM(D13:D14)</f>
        <v>1354.042</v>
      </c>
      <c r="E15" s="80">
        <f t="shared" si="1"/>
        <v>1</v>
      </c>
      <c r="F15" s="47">
        <f>D15-B15</f>
        <v>-78.40329320000001</v>
      </c>
      <c r="G15" s="48">
        <f t="shared" si="3"/>
        <v>-0.05473388308243976</v>
      </c>
    </row>
    <row r="16" spans="1:7" ht="12.75">
      <c r="A16" s="9" t="s">
        <v>33</v>
      </c>
      <c r="B16" s="49">
        <v>333.40809149999995</v>
      </c>
      <c r="C16" s="79">
        <f t="shared" si="0"/>
        <v>0.23275450244608334</v>
      </c>
      <c r="D16" s="49">
        <v>287.557</v>
      </c>
      <c r="E16" s="79">
        <f t="shared" si="1"/>
        <v>0.21236933566314783</v>
      </c>
      <c r="F16" s="25">
        <f t="shared" si="2"/>
        <v>-45.85109149999994</v>
      </c>
      <c r="G16" s="23">
        <f t="shared" si="3"/>
        <v>-0.1375224317253858</v>
      </c>
    </row>
    <row r="17" spans="1:7" ht="12.75">
      <c r="A17" s="9" t="s">
        <v>34</v>
      </c>
      <c r="B17" s="49">
        <v>200.37403228000005</v>
      </c>
      <c r="C17" s="79">
        <f t="shared" si="0"/>
        <v>0.1398825024810379</v>
      </c>
      <c r="D17" s="49">
        <v>249.399</v>
      </c>
      <c r="E17" s="79">
        <f t="shared" si="1"/>
        <v>0.18418852590983145</v>
      </c>
      <c r="F17" s="25">
        <f t="shared" si="2"/>
        <v>49.02496771999995</v>
      </c>
      <c r="G17" s="23">
        <f t="shared" si="3"/>
        <v>0.2446672713133462</v>
      </c>
    </row>
    <row r="18" spans="1:7" ht="12.75">
      <c r="A18" s="9" t="s">
        <v>35</v>
      </c>
      <c r="B18" s="49">
        <v>73.81646918</v>
      </c>
      <c r="C18" s="79">
        <f t="shared" si="0"/>
        <v>0.05153178940265026</v>
      </c>
      <c r="D18" s="49">
        <v>73.996</v>
      </c>
      <c r="E18" s="79">
        <f t="shared" si="1"/>
        <v>0.05464823100022008</v>
      </c>
      <c r="F18" s="25">
        <f t="shared" si="2"/>
        <v>0.17953081999999654</v>
      </c>
      <c r="G18" s="23">
        <f t="shared" si="3"/>
        <v>0.002432124185758777</v>
      </c>
    </row>
    <row r="19" spans="1:11" ht="12.75">
      <c r="A19" s="9" t="s">
        <v>36</v>
      </c>
      <c r="B19" s="49">
        <v>102.30276456</v>
      </c>
      <c r="C19" s="79">
        <f t="shared" si="0"/>
        <v>0.07141826989529321</v>
      </c>
      <c r="D19" s="49">
        <v>111.608</v>
      </c>
      <c r="E19" s="79">
        <f t="shared" si="1"/>
        <v>0.08242580363090658</v>
      </c>
      <c r="F19" s="25">
        <f t="shared" si="2"/>
        <v>9.305235440000004</v>
      </c>
      <c r="G19" s="23">
        <f t="shared" si="3"/>
        <v>0.09095781018256388</v>
      </c>
      <c r="K19" s="41"/>
    </row>
    <row r="20" spans="1:7" ht="12.75">
      <c r="A20" s="9" t="s">
        <v>37</v>
      </c>
      <c r="B20" s="49">
        <v>354.3338445300001</v>
      </c>
      <c r="C20" s="79">
        <f t="shared" si="0"/>
        <v>0.24736291585589196</v>
      </c>
      <c r="D20" s="49">
        <v>277.308</v>
      </c>
      <c r="E20" s="79">
        <f t="shared" si="1"/>
        <v>0.2048001465242585</v>
      </c>
      <c r="F20" s="25">
        <f t="shared" si="2"/>
        <v>-77.02584453000009</v>
      </c>
      <c r="G20" s="23">
        <f t="shared" si="3"/>
        <v>-0.21738212626053166</v>
      </c>
    </row>
    <row r="21" spans="1:10" ht="12.75">
      <c r="A21" s="9" t="s">
        <v>38</v>
      </c>
      <c r="B21" s="49">
        <v>368.21014131</v>
      </c>
      <c r="C21" s="79">
        <f t="shared" si="0"/>
        <v>0.2570500549360875</v>
      </c>
      <c r="D21" s="49">
        <v>354.173</v>
      </c>
      <c r="E21" s="79">
        <f t="shared" si="1"/>
        <v>0.261567218742107</v>
      </c>
      <c r="F21" s="25">
        <f t="shared" si="2"/>
        <v>-14.037141309999981</v>
      </c>
      <c r="G21" s="23">
        <f t="shared" si="3"/>
        <v>-0.03812263632951374</v>
      </c>
      <c r="J21" s="31"/>
    </row>
    <row r="22" spans="1:10" s="27" customFormat="1" ht="12.75">
      <c r="A22" s="45" t="s">
        <v>39</v>
      </c>
      <c r="B22" s="55">
        <f>SUM(B16:B21)</f>
        <v>1432.4453433600002</v>
      </c>
      <c r="C22" s="80">
        <f t="shared" si="0"/>
        <v>1.0000000350170442</v>
      </c>
      <c r="D22" s="55">
        <f>SUM(D16:D21)</f>
        <v>1354.041</v>
      </c>
      <c r="E22" s="80">
        <f t="shared" si="1"/>
        <v>0.9999992614704714</v>
      </c>
      <c r="F22" s="47">
        <f t="shared" si="2"/>
        <v>-78.40434336000021</v>
      </c>
      <c r="G22" s="48">
        <f t="shared" si="3"/>
        <v>-0.05473461428977944</v>
      </c>
      <c r="J22" s="31"/>
    </row>
    <row r="23" ht="12.75">
      <c r="J23" s="31"/>
    </row>
    <row r="24" spans="1:10" ht="12.75">
      <c r="A24" s="93" t="s">
        <v>71</v>
      </c>
      <c r="B24" s="107">
        <f>+B10</f>
        <v>40268</v>
      </c>
      <c r="C24" s="107">
        <f>+D10</f>
        <v>40633</v>
      </c>
      <c r="D24" s="108" t="s">
        <v>18</v>
      </c>
      <c r="E24" s="110" t="s">
        <v>19</v>
      </c>
      <c r="J24" s="31"/>
    </row>
    <row r="25" spans="1:10" ht="12.75">
      <c r="A25" s="9" t="s">
        <v>25</v>
      </c>
      <c r="B25" s="49">
        <f>B8</f>
        <v>52.17572581000001</v>
      </c>
      <c r="C25" s="49">
        <f>D8</f>
        <v>57.99639387000003</v>
      </c>
      <c r="D25" s="25">
        <f>C25-B25</f>
        <v>5.820668060000017</v>
      </c>
      <c r="E25" s="23">
        <f>C25/B25-1</f>
        <v>0.1115589284027636</v>
      </c>
      <c r="J25" s="31"/>
    </row>
    <row r="26" spans="1:10" ht="12.75">
      <c r="A26" s="9" t="s">
        <v>26</v>
      </c>
      <c r="B26" s="49">
        <f>Acqua!B19</f>
        <v>185.09571359</v>
      </c>
      <c r="C26" s="49">
        <f>Acqua!C19</f>
        <v>224.31</v>
      </c>
      <c r="D26" s="25">
        <f>C26-B26</f>
        <v>39.21428641</v>
      </c>
      <c r="E26" s="23">
        <f>C26/B26-1</f>
        <v>0.21185950581687907</v>
      </c>
      <c r="J26" s="31"/>
    </row>
    <row r="27" spans="1:5" ht="12.75">
      <c r="A27" s="12" t="s">
        <v>27</v>
      </c>
      <c r="B27" s="22">
        <f>+B25/B26</f>
        <v>0.28188511121101867</v>
      </c>
      <c r="C27" s="22">
        <f>+C25/C26</f>
        <v>0.25855465146449125</v>
      </c>
      <c r="D27" s="123" t="s">
        <v>90</v>
      </c>
      <c r="E27" s="1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  <ignoredErrors>
    <ignoredError sqref="D8 B8" formulaRange="1"/>
    <ignoredError sqref="C8 C13 C15 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10.7109375" style="0" customWidth="1"/>
    <col min="3" max="3" width="9.57421875" style="0" bestFit="1" customWidth="1"/>
    <col min="4" max="4" width="9.7109375" style="0" bestFit="1" customWidth="1"/>
    <col min="5" max="5" width="9.7109375" style="0" customWidth="1"/>
    <col min="6" max="6" width="10.140625" style="0" customWidth="1"/>
    <col min="7" max="7" width="10.57421875" style="0" customWidth="1"/>
    <col min="9" max="9" width="26.00390625" style="0" customWidth="1"/>
  </cols>
  <sheetData>
    <row r="3" spans="1:7" ht="12.75">
      <c r="A3" s="94" t="s">
        <v>70</v>
      </c>
      <c r="B3" s="111">
        <v>40268</v>
      </c>
      <c r="C3" s="118" t="s">
        <v>21</v>
      </c>
      <c r="D3" s="111">
        <v>40633</v>
      </c>
      <c r="E3" s="119" t="s">
        <v>21</v>
      </c>
      <c r="F3" s="112" t="s">
        <v>18</v>
      </c>
      <c r="G3" s="113" t="s">
        <v>19</v>
      </c>
    </row>
    <row r="4" spans="1:7" ht="12.75">
      <c r="A4" s="28" t="s">
        <v>22</v>
      </c>
      <c r="B4" s="53">
        <v>26.061518657935334</v>
      </c>
      <c r="C4" s="77">
        <f>+B4/B$4</f>
        <v>1</v>
      </c>
      <c r="D4" s="53">
        <v>25.56093219</v>
      </c>
      <c r="E4" s="77">
        <f>D4/$D$4</f>
        <v>1</v>
      </c>
      <c r="F4" s="29">
        <f>D4-B4</f>
        <v>-0.5005864679353351</v>
      </c>
      <c r="G4" s="30">
        <f>D4/B4-1</f>
        <v>-0.01920787788715117</v>
      </c>
    </row>
    <row r="5" spans="1:7" ht="12.75">
      <c r="A5" s="9" t="s">
        <v>23</v>
      </c>
      <c r="B5" s="25">
        <v>-16.431211850826216</v>
      </c>
      <c r="C5" s="78">
        <f>+B5/B$4</f>
        <v>-0.630477911379242</v>
      </c>
      <c r="D5" s="25">
        <v>-16.005727320000005</v>
      </c>
      <c r="E5" s="78">
        <f>D5/$D$4</f>
        <v>-0.6261793271476147</v>
      </c>
      <c r="F5" s="70">
        <f>D5-B5</f>
        <v>0.4254845308262105</v>
      </c>
      <c r="G5" s="40">
        <f>D5/B5-1</f>
        <v>-0.025894896535267775</v>
      </c>
    </row>
    <row r="6" spans="1:7" ht="12.75">
      <c r="A6" s="9" t="s">
        <v>7</v>
      </c>
      <c r="B6" s="25">
        <v>-5.37205846</v>
      </c>
      <c r="C6" s="78">
        <f>+B6/B$4</f>
        <v>-0.20612990864077255</v>
      </c>
      <c r="D6" s="25">
        <v>-4.730553199999999</v>
      </c>
      <c r="E6" s="78">
        <f>D6/$D$4</f>
        <v>-0.1850696666630451</v>
      </c>
      <c r="F6" s="70">
        <f>D6-B6</f>
        <v>0.6415052600000006</v>
      </c>
      <c r="G6" s="40">
        <f>D6/B6-1</f>
        <v>-0.11941516734722957</v>
      </c>
    </row>
    <row r="7" spans="1:7" ht="12.75">
      <c r="A7" s="9" t="s">
        <v>10</v>
      </c>
      <c r="B7" s="31">
        <v>0.7645281128908707</v>
      </c>
      <c r="C7" s="79">
        <f>+B7/B$4</f>
        <v>0.029335516587713648</v>
      </c>
      <c r="D7" s="31">
        <v>0.38599925000000007</v>
      </c>
      <c r="E7" s="79">
        <f>D7/$D$4</f>
        <v>0.015101141348475997</v>
      </c>
      <c r="F7" s="37">
        <f>D7-B7</f>
        <v>-0.3785288628908707</v>
      </c>
      <c r="G7" s="40">
        <f>D7/B7-1</f>
        <v>-0.495114380371912</v>
      </c>
    </row>
    <row r="8" spans="1:7" ht="12.75">
      <c r="A8" s="45" t="s">
        <v>24</v>
      </c>
      <c r="B8" s="46">
        <f>SUM(B4:B7)</f>
        <v>5.022776459999989</v>
      </c>
      <c r="C8" s="80">
        <f>+B8/B$4</f>
        <v>0.19272769656769906</v>
      </c>
      <c r="D8" s="46">
        <f>SUM(D4:D7)</f>
        <v>5.210650919999995</v>
      </c>
      <c r="E8" s="80">
        <f>D8/$D$4</f>
        <v>0.2038521475378162</v>
      </c>
      <c r="F8" s="47">
        <f>D8-B8</f>
        <v>0.18787446000000596</v>
      </c>
      <c r="G8" s="48">
        <f>D8/B8-1</f>
        <v>0.03740450356415148</v>
      </c>
    </row>
    <row r="9" spans="1:7" ht="12.75">
      <c r="A9" s="10"/>
      <c r="B9" s="10"/>
      <c r="C9" s="10"/>
      <c r="D9" s="10"/>
      <c r="E9" s="10"/>
      <c r="F9" s="10"/>
      <c r="G9" s="10"/>
    </row>
    <row r="10" spans="1:5" ht="12.75">
      <c r="A10" s="94" t="s">
        <v>17</v>
      </c>
      <c r="B10" s="111">
        <f>+B3</f>
        <v>40268</v>
      </c>
      <c r="C10" s="111">
        <f>+D3</f>
        <v>40633</v>
      </c>
      <c r="D10" s="112" t="s">
        <v>18</v>
      </c>
      <c r="E10" s="114" t="s">
        <v>19</v>
      </c>
    </row>
    <row r="11" spans="1:5" ht="12.75">
      <c r="A11" s="28" t="s">
        <v>40</v>
      </c>
      <c r="D11" s="25"/>
      <c r="E11" s="11"/>
    </row>
    <row r="12" spans="1:5" ht="12.75">
      <c r="A12" s="9" t="s">
        <v>80</v>
      </c>
      <c r="B12" s="49">
        <v>331.46</v>
      </c>
      <c r="C12" s="49">
        <v>335.217</v>
      </c>
      <c r="D12" s="25">
        <f>C12-B12</f>
        <v>3.757000000000005</v>
      </c>
      <c r="E12" s="23">
        <f>C12/B12-1</f>
        <v>0.011334701019730886</v>
      </c>
    </row>
    <row r="13" spans="1:5" ht="12.75">
      <c r="A13" s="12" t="s">
        <v>41</v>
      </c>
      <c r="B13" s="39">
        <v>61</v>
      </c>
      <c r="C13" s="39">
        <v>58</v>
      </c>
      <c r="D13" s="26">
        <f>C13-B13</f>
        <v>-3</v>
      </c>
      <c r="E13" s="24">
        <f>C13/B13-1</f>
        <v>-0.049180327868852514</v>
      </c>
    </row>
    <row r="15" spans="1:5" ht="12.75">
      <c r="A15" s="95" t="s">
        <v>71</v>
      </c>
      <c r="B15" s="111">
        <f>+B3</f>
        <v>40268</v>
      </c>
      <c r="C15" s="111">
        <f>+C10</f>
        <v>40633</v>
      </c>
      <c r="D15" s="112" t="s">
        <v>18</v>
      </c>
      <c r="E15" s="114" t="s">
        <v>19</v>
      </c>
    </row>
    <row r="16" spans="1:5" ht="12.75">
      <c r="A16" s="9" t="s">
        <v>25</v>
      </c>
      <c r="B16" s="49">
        <f>B8</f>
        <v>5.022776459999989</v>
      </c>
      <c r="C16" s="49">
        <f>D8</f>
        <v>5.210650919999995</v>
      </c>
      <c r="D16" s="25">
        <f>C16-B16</f>
        <v>0.18787446000000596</v>
      </c>
      <c r="E16" s="23">
        <f>C16/B16-1</f>
        <v>0.03740450356415148</v>
      </c>
    </row>
    <row r="17" spans="1:5" ht="12.75">
      <c r="A17" s="9" t="s">
        <v>26</v>
      </c>
      <c r="B17" s="49">
        <f>Ambiente!B26</f>
        <v>185.09571359</v>
      </c>
      <c r="C17" s="49">
        <f>Ambiente!C26</f>
        <v>224.31</v>
      </c>
      <c r="D17" s="25">
        <f>C17-B17</f>
        <v>39.21428641</v>
      </c>
      <c r="E17" s="23">
        <f>C17/B17-1</f>
        <v>0.21185950581687907</v>
      </c>
    </row>
    <row r="18" spans="1:5" ht="12.75">
      <c r="A18" s="12" t="s">
        <v>27</v>
      </c>
      <c r="B18" s="22">
        <f>+B16/B17</f>
        <v>0.02713610360057171</v>
      </c>
      <c r="C18" s="22">
        <f>+C16/C17</f>
        <v>0.023229686237795883</v>
      </c>
      <c r="D18" s="123" t="s">
        <v>91</v>
      </c>
      <c r="E18" s="13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D8 B8" formulaRange="1"/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2010-05-07T12:03:19Z</cp:lastPrinted>
  <dcterms:created xsi:type="dcterms:W3CDTF">2008-08-08T14:48:29Z</dcterms:created>
  <dcterms:modified xsi:type="dcterms:W3CDTF">2011-05-10T11:00:14Z</dcterms:modified>
  <cp:category/>
  <cp:version/>
  <cp:contentType/>
  <cp:contentStatus/>
</cp:coreProperties>
</file>